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<sst xmlns="http://schemas.openxmlformats.org/spreadsheetml/2006/main" count="124" uniqueCount="101">
  <si>
    <t xml:space="preserve">Tessera v0.4: bill of materials and cost for one unit</t>
  </si>
  <si>
    <t xml:space="preserve">Blue = input you can change. Black = calculated. "Sourced" prices were read from a shop page on 9 Oct 2026; "estimate" prices are my guesses and need a real quote.</t>
  </si>
  <si>
    <t xml:space="preserve">USD to EUR rate</t>
  </si>
  <si>
    <t xml:space="preserve">Assumption. Set to today's rate.</t>
  </si>
  <si>
    <t xml:space="preserve">Import VAT on items priced in USD</t>
  </si>
  <si>
    <t xml:space="preserve">German rate. Shipping and customs handling are not included.</t>
  </si>
  <si>
    <t xml:space="preserve">PETG price per kg (EUR)</t>
  </si>
  <si>
    <t xml:space="preserve">Estimate.</t>
  </si>
  <si>
    <t xml:space="preserve">TPU price per kg (EUR)</t>
  </si>
  <si>
    <t xml:space="preserve">Item</t>
  </si>
  <si>
    <t xml:space="preserve">Specification</t>
  </si>
  <si>
    <t xml:space="preserve">Qty</t>
  </si>
  <si>
    <t xml:space="preserve">Unit price (EUR)</t>
  </si>
  <si>
    <t xml:space="preserve">Line total (EUR)</t>
  </si>
  <si>
    <t xml:space="preserve">Basis</t>
  </si>
  <si>
    <t xml:space="preserve">Note</t>
  </si>
  <si>
    <t xml:space="preserve">ELECTRONICS</t>
  </si>
  <si>
    <t xml:space="preserve">Radio core</t>
  </si>
  <si>
    <t xml:space="preserve">RAK4631, nRF52840 + SX1262, EU868</t>
  </si>
  <si>
    <t xml:space="preserve">Sourced</t>
  </si>
  <si>
    <t xml:space="preserve">Maker's shop, USD 17.99</t>
  </si>
  <si>
    <t xml:space="preserve">Base board</t>
  </si>
  <si>
    <t xml:space="preserve">RAK19003 mini base, 30 x 35 mm, USB-C, charger on board</t>
  </si>
  <si>
    <t xml:space="preserve">Maker's shop, USD 8.99. Charges at 350 mA</t>
  </si>
  <si>
    <t xml:space="preserve">Satellite receiver</t>
  </si>
  <si>
    <t xml:space="preserve">RAK12500 GNSS module (u-blox ZOE-M8Q)</t>
  </si>
  <si>
    <t xml:space="preserve">Estimate</t>
  </si>
  <si>
    <t xml:space="preserve">USD 20 assumed. Price page could not be read</t>
  </si>
  <si>
    <t xml:space="preserve">Satellite antenna</t>
  </si>
  <si>
    <t xml:space="preserve">Passive ceramic patch 18 x 18 x 4 mm with u.FL lead</t>
  </si>
  <si>
    <t xml:space="preserve">Sits in the printed tray under the lid</t>
  </si>
  <si>
    <t xml:space="preserve">Antenna feed-through</t>
  </si>
  <si>
    <t xml:space="preserve">SMA bulkhead to u.FL pigtail, with O-ring</t>
  </si>
  <si>
    <t xml:space="preserve">Must be the sealed type</t>
  </si>
  <si>
    <t xml:space="preserve">Antenna</t>
  </si>
  <si>
    <t xml:space="preserve">868 MHz stub, SMA</t>
  </si>
  <si>
    <t xml:space="preserve">Cell</t>
  </si>
  <si>
    <t xml:space="preserve">18650 protected, 3500 mAh (69.1 x 18.6 mm)</t>
  </si>
  <si>
    <t xml:space="preserve">Dutch battery shop, incl. VAT</t>
  </si>
  <si>
    <t xml:space="preserve">Cell contacts</t>
  </si>
  <si>
    <t xml:space="preserve">Spring plate and flat plate, nickel-plated</t>
  </si>
  <si>
    <t xml:space="preserve">Set of two</t>
  </si>
  <si>
    <t xml:space="preserve">Battery lead</t>
  </si>
  <si>
    <t xml:space="preserve">JST PH 2.0 mm pigtail</t>
  </si>
  <si>
    <t xml:space="preserve">Matches the base board</t>
  </si>
  <si>
    <t xml:space="preserve">Buttons</t>
  </si>
  <si>
    <t xml:space="preserve">Tact switch 6 x 6 x 4.3 mm, through-hole</t>
  </si>
  <si>
    <t xml:space="preserve">Keypad carrier</t>
  </si>
  <si>
    <t xml:space="preserve">Perfboard strip, 34 x 17 mm</t>
  </si>
  <si>
    <t xml:space="preserve">Vibration motor</t>
  </si>
  <si>
    <t xml:space="preserve">10 mm coin motor with driver transistor</t>
  </si>
  <si>
    <t xml:space="preserve">Light pipe</t>
  </si>
  <si>
    <t xml:space="preserve">3 mm clear acrylic rod, 6 mm long</t>
  </si>
  <si>
    <t xml:space="preserve">Glued in to seal</t>
  </si>
  <si>
    <t xml:space="preserve">Wire and small parts</t>
  </si>
  <si>
    <t xml:space="preserve">Silicone wire, resistor, heat-shrink</t>
  </si>
  <si>
    <t xml:space="preserve">CASE, PRINTED</t>
  </si>
  <si>
    <t xml:space="preserve">PETG parts</t>
  </si>
  <si>
    <t xml:space="preserve">Body, lid, hatch, retainer, tray, guard, mount: about 75 g as printed</t>
  </si>
  <si>
    <t xml:space="preserve">Calculated</t>
  </si>
  <si>
    <t xml:space="preserve">Qty is grams. Estimated from the print files at 3 perimeters and 12 % infill</t>
  </si>
  <si>
    <t xml:space="preserve">TPU parts</t>
  </si>
  <si>
    <t xml:space="preserve">Keypad and USB plug: about 3 g</t>
  </si>
  <si>
    <t xml:space="preserve">Qty is grams</t>
  </si>
  <si>
    <t xml:space="preserve">CASE, BOUGHT</t>
  </si>
  <si>
    <t xml:space="preserve">Gasket cord</t>
  </si>
  <si>
    <t xml:space="preserve">2.0 mm closed-cell silicone sponge cord</t>
  </si>
  <si>
    <t xml:space="preserve">Qty is metres: 168 mm lid loop + 200 mm hatch loop</t>
  </si>
  <si>
    <t xml:space="preserve">Heat-set inserts</t>
  </si>
  <si>
    <t xml:space="preserve">M3 brass, for a 4.0 mm hole</t>
  </si>
  <si>
    <t xml:space="preserve">4 lid, 4 hatch, 6 mount</t>
  </si>
  <si>
    <t xml:space="preserve">Lid screws</t>
  </si>
  <si>
    <t xml:space="preserve">M3 x 8 button head, stainless</t>
  </si>
  <si>
    <t xml:space="preserve">Hatch screws</t>
  </si>
  <si>
    <t xml:space="preserve">M3 x 8 low-profile knurled thumb screw, stainless</t>
  </si>
  <si>
    <t xml:space="preserve">Mount screws</t>
  </si>
  <si>
    <t xml:space="preserve">M3 x 10 countersunk, stainless</t>
  </si>
  <si>
    <t xml:space="preserve">Keypad screws</t>
  </si>
  <si>
    <t xml:space="preserve">M2 x 10 self-tapping for plastic</t>
  </si>
  <si>
    <t xml:space="preserve">Tray screws</t>
  </si>
  <si>
    <t xml:space="preserve">M2 x 8 self-tapping for plastic</t>
  </si>
  <si>
    <t xml:space="preserve">Hold the satellite antenna tray to the lid</t>
  </si>
  <si>
    <t xml:space="preserve">Board screws</t>
  </si>
  <si>
    <t xml:space="preserve">M2.5 x 5 self-tapping for plastic</t>
  </si>
  <si>
    <t xml:space="preserve">Sealant and grease</t>
  </si>
  <si>
    <t xml:space="preserve">Silicone adhesive, epoxy, silicone grease</t>
  </si>
  <si>
    <t xml:space="preserve">Share of a tube</t>
  </si>
  <si>
    <t xml:space="preserve">Electronics</t>
  </si>
  <si>
    <t xml:space="preserve">Case, printed</t>
  </si>
  <si>
    <t xml:space="preserve">Case, bought</t>
  </si>
  <si>
    <t xml:space="preserve">Materials for one Tessera</t>
  </si>
  <si>
    <t xml:space="preserve">Assembly time (hours)</t>
  </si>
  <si>
    <t xml:space="preserve">Estimate: inserts, soldering, gluing cord, sealing test</t>
  </si>
  <si>
    <t xml:space="preserve">Value of an hour (EUR)</t>
  </si>
  <si>
    <t xml:space="preserve">Zero for a home build. Set a rate to see a production cost</t>
  </si>
  <si>
    <t xml:space="preserve">Scrap and reprints, share of printed and bought case parts</t>
  </si>
  <si>
    <t xml:space="preserve">Estimate for a first batch</t>
  </si>
  <si>
    <t xml:space="preserve">Cost of one Tessera</t>
  </si>
  <si>
    <t xml:space="preserve">Share of cost that is electronics</t>
  </si>
  <si>
    <t xml:space="preserve">Share of materials at sourced prices</t>
  </si>
  <si>
    <t xml:space="preserve">Not included: printer, soldering iron, insert tip, shipping, customs handling, spare cells, a charger for spare cells.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</si>
</sst>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%"/>
    <numFmt numFmtId="167" formatCode="#,##0.00;\(#,##0.00\);\-"/>
    <numFmt numFmtId="168" formatCode="#,##0.000"/>
    <numFmt numFmtId="169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F5D58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F5D5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A7A2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1616"/>
        <bgColor rgb="FF0000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CFCBC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A7A2F"/>
      <rgbColor rgb="FF000080"/>
      <rgbColor rgb="FF808000"/>
      <rgbColor rgb="FF800080"/>
      <rgbColor rgb="FF008080"/>
      <rgbColor rgb="FFCFCBC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54"/>
    <col collapsed="false" customWidth="true" hidden="false" outlineLevel="0" max="3" min="3" style="0" width="8"/>
    <col collapsed="false" customWidth="true" hidden="false" outlineLevel="0" max="5" min="4" style="0" width="16"/>
    <col collapsed="false" customWidth="true" hidden="false" outlineLevel="0" max="6" min="6" style="0" width="11"/>
    <col collapsed="false" customWidth="true" hidden="false" outlineLevel="0" max="7" min="7" style="0" width="5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0.9</v>
      </c>
      <c r="C4" s="5" t="s">
        <v>3</v>
      </c>
    </row>
    <row r="5" customFormat="false" ht="15" hidden="false" customHeight="false" outlineLevel="0" collapsed="false">
      <c r="A5" s="3" t="s">
        <v>4</v>
      </c>
      <c r="B5" s="6" t="n">
        <v>0.19</v>
      </c>
      <c r="C5" s="5" t="s">
        <v>5</v>
      </c>
    </row>
    <row r="6" customFormat="false" ht="15" hidden="false" customHeight="false" outlineLevel="0" collapsed="false">
      <c r="A6" s="3" t="s">
        <v>6</v>
      </c>
      <c r="B6" s="7" t="n">
        <v>25</v>
      </c>
      <c r="C6" s="5" t="s">
        <v>7</v>
      </c>
    </row>
    <row r="7" customFormat="false" ht="15" hidden="false" customHeight="false" outlineLevel="0" collapsed="false">
      <c r="A7" s="3" t="s">
        <v>8</v>
      </c>
      <c r="B7" s="7" t="n">
        <v>35</v>
      </c>
      <c r="C7" s="5" t="s">
        <v>7</v>
      </c>
    </row>
    <row r="9" customFormat="false" ht="15" hidden="false" customHeight="false" outlineLevel="0" collapsed="false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8" t="s">
        <v>15</v>
      </c>
    </row>
    <row r="10" customFormat="false" ht="15" hidden="false" customHeight="false" outlineLevel="0" collapsed="false">
      <c r="A10" s="9" t="s">
        <v>16</v>
      </c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3" t="s">
        <v>17</v>
      </c>
      <c r="B11" s="3" t="s">
        <v>18</v>
      </c>
      <c r="C11" s="7" t="n">
        <v>1</v>
      </c>
      <c r="D11" s="11" t="n">
        <f aca="false">17.99*$B$4*(1+$B$5)</f>
        <v>19.26729</v>
      </c>
      <c r="E11" s="11" t="n">
        <f aca="false">C11*D11</f>
        <v>19.26729</v>
      </c>
      <c r="F11" s="12" t="s">
        <v>19</v>
      </c>
      <c r="G11" s="5" t="s">
        <v>20</v>
      </c>
    </row>
    <row r="12" customFormat="false" ht="15" hidden="false" customHeight="false" outlineLevel="0" collapsed="false">
      <c r="A12" s="3" t="s">
        <v>21</v>
      </c>
      <c r="B12" s="3" t="s">
        <v>22</v>
      </c>
      <c r="C12" s="7" t="n">
        <v>1</v>
      </c>
      <c r="D12" s="11" t="n">
        <f aca="false">8.99*$B$4*(1+$B$5)</f>
        <v>9.62829</v>
      </c>
      <c r="E12" s="11" t="n">
        <f aca="false">C12*D12</f>
        <v>9.62829</v>
      </c>
      <c r="F12" s="12" t="s">
        <v>19</v>
      </c>
      <c r="G12" s="5" t="s">
        <v>23</v>
      </c>
    </row>
    <row r="13" customFormat="false" ht="15" hidden="false" customHeight="false" outlineLevel="0" collapsed="false">
      <c r="A13" s="3" t="s">
        <v>24</v>
      </c>
      <c r="B13" s="3" t="s">
        <v>25</v>
      </c>
      <c r="C13" s="7" t="n">
        <v>1</v>
      </c>
      <c r="D13" s="11" t="n">
        <f aca="false">20*$B$4*(1+$B$5)</f>
        <v>21.42</v>
      </c>
      <c r="E13" s="11" t="n">
        <f aca="false">C13*D13</f>
        <v>21.42</v>
      </c>
      <c r="F13" s="5" t="s">
        <v>26</v>
      </c>
      <c r="G13" s="5" t="s">
        <v>27</v>
      </c>
    </row>
    <row r="14" customFormat="false" ht="15" hidden="false" customHeight="false" outlineLevel="0" collapsed="false">
      <c r="A14" s="3" t="s">
        <v>28</v>
      </c>
      <c r="B14" s="3" t="s">
        <v>29</v>
      </c>
      <c r="C14" s="7" t="n">
        <v>1</v>
      </c>
      <c r="D14" s="13" t="n">
        <v>4</v>
      </c>
      <c r="E14" s="11" t="n">
        <f aca="false">C14*D14</f>
        <v>4</v>
      </c>
      <c r="F14" s="5" t="s">
        <v>26</v>
      </c>
      <c r="G14" s="5" t="s">
        <v>30</v>
      </c>
    </row>
    <row r="15" customFormat="false" ht="15" hidden="false" customHeight="false" outlineLevel="0" collapsed="false">
      <c r="A15" s="3" t="s">
        <v>31</v>
      </c>
      <c r="B15" s="3" t="s">
        <v>32</v>
      </c>
      <c r="C15" s="7" t="n">
        <v>1</v>
      </c>
      <c r="D15" s="13" t="n">
        <v>4.5</v>
      </c>
      <c r="E15" s="11" t="n">
        <f aca="false">C15*D15</f>
        <v>4.5</v>
      </c>
      <c r="F15" s="5" t="s">
        <v>26</v>
      </c>
      <c r="G15" s="5" t="s">
        <v>33</v>
      </c>
    </row>
    <row r="16" customFormat="false" ht="15" hidden="false" customHeight="false" outlineLevel="0" collapsed="false">
      <c r="A16" s="3" t="s">
        <v>34</v>
      </c>
      <c r="B16" s="3" t="s">
        <v>35</v>
      </c>
      <c r="C16" s="7" t="n">
        <v>1</v>
      </c>
      <c r="D16" s="13" t="n">
        <v>6</v>
      </c>
      <c r="E16" s="11" t="n">
        <f aca="false">C16*D16</f>
        <v>6</v>
      </c>
      <c r="F16" s="5" t="s">
        <v>26</v>
      </c>
      <c r="G16" s="5"/>
    </row>
    <row r="17" customFormat="false" ht="15" hidden="false" customHeight="false" outlineLevel="0" collapsed="false">
      <c r="A17" s="3" t="s">
        <v>36</v>
      </c>
      <c r="B17" s="3" t="s">
        <v>37</v>
      </c>
      <c r="C17" s="7" t="n">
        <v>1</v>
      </c>
      <c r="D17" s="13" t="n">
        <v>9.95</v>
      </c>
      <c r="E17" s="11" t="n">
        <f aca="false">C17*D17</f>
        <v>9.95</v>
      </c>
      <c r="F17" s="12" t="s">
        <v>19</v>
      </c>
      <c r="G17" s="5" t="s">
        <v>38</v>
      </c>
    </row>
    <row r="18" customFormat="false" ht="15" hidden="false" customHeight="false" outlineLevel="0" collapsed="false">
      <c r="A18" s="3" t="s">
        <v>39</v>
      </c>
      <c r="B18" s="3" t="s">
        <v>40</v>
      </c>
      <c r="C18" s="7" t="n">
        <v>1</v>
      </c>
      <c r="D18" s="13" t="n">
        <v>1</v>
      </c>
      <c r="E18" s="11" t="n">
        <f aca="false">C18*D18</f>
        <v>1</v>
      </c>
      <c r="F18" s="5" t="s">
        <v>26</v>
      </c>
      <c r="G18" s="5" t="s">
        <v>41</v>
      </c>
    </row>
    <row r="19" customFormat="false" ht="15" hidden="false" customHeight="false" outlineLevel="0" collapsed="false">
      <c r="A19" s="3" t="s">
        <v>42</v>
      </c>
      <c r="B19" s="3" t="s">
        <v>43</v>
      </c>
      <c r="C19" s="7" t="n">
        <v>1</v>
      </c>
      <c r="D19" s="13" t="n">
        <v>0.6</v>
      </c>
      <c r="E19" s="11" t="n">
        <f aca="false">C19*D19</f>
        <v>0.6</v>
      </c>
      <c r="F19" s="5" t="s">
        <v>26</v>
      </c>
      <c r="G19" s="5" t="s">
        <v>44</v>
      </c>
    </row>
    <row r="20" customFormat="false" ht="15" hidden="false" customHeight="false" outlineLevel="0" collapsed="false">
      <c r="A20" s="3" t="s">
        <v>45</v>
      </c>
      <c r="B20" s="3" t="s">
        <v>46</v>
      </c>
      <c r="C20" s="7" t="n">
        <v>2</v>
      </c>
      <c r="D20" s="13" t="n">
        <v>0.15</v>
      </c>
      <c r="E20" s="11" t="n">
        <f aca="false">C20*D20</f>
        <v>0.3</v>
      </c>
      <c r="F20" s="5" t="s">
        <v>26</v>
      </c>
      <c r="G20" s="5"/>
    </row>
    <row r="21" customFormat="false" ht="15" hidden="false" customHeight="false" outlineLevel="0" collapsed="false">
      <c r="A21" s="3" t="s">
        <v>47</v>
      </c>
      <c r="B21" s="3" t="s">
        <v>48</v>
      </c>
      <c r="C21" s="7" t="n">
        <v>1</v>
      </c>
      <c r="D21" s="13" t="n">
        <v>0.4</v>
      </c>
      <c r="E21" s="11" t="n">
        <f aca="false">C21*D21</f>
        <v>0.4</v>
      </c>
      <c r="F21" s="5" t="s">
        <v>26</v>
      </c>
      <c r="G21" s="5"/>
    </row>
    <row r="22" customFormat="false" ht="15" hidden="false" customHeight="false" outlineLevel="0" collapsed="false">
      <c r="A22" s="3" t="s">
        <v>49</v>
      </c>
      <c r="B22" s="3" t="s">
        <v>50</v>
      </c>
      <c r="C22" s="7" t="n">
        <v>1</v>
      </c>
      <c r="D22" s="13" t="n">
        <v>1.8</v>
      </c>
      <c r="E22" s="11" t="n">
        <f aca="false">C22*D22</f>
        <v>1.8</v>
      </c>
      <c r="F22" s="5" t="s">
        <v>26</v>
      </c>
      <c r="G22" s="5"/>
    </row>
    <row r="23" customFormat="false" ht="15" hidden="false" customHeight="false" outlineLevel="0" collapsed="false">
      <c r="A23" s="3" t="s">
        <v>51</v>
      </c>
      <c r="B23" s="3" t="s">
        <v>52</v>
      </c>
      <c r="C23" s="7" t="n">
        <v>1</v>
      </c>
      <c r="D23" s="13" t="n">
        <v>0.3</v>
      </c>
      <c r="E23" s="11" t="n">
        <f aca="false">C23*D23</f>
        <v>0.3</v>
      </c>
      <c r="F23" s="5" t="s">
        <v>26</v>
      </c>
      <c r="G23" s="5" t="s">
        <v>53</v>
      </c>
    </row>
    <row r="24" customFormat="false" ht="15" hidden="false" customHeight="false" outlineLevel="0" collapsed="false">
      <c r="A24" s="3" t="s">
        <v>54</v>
      </c>
      <c r="B24" s="3" t="s">
        <v>55</v>
      </c>
      <c r="C24" s="7" t="n">
        <v>1</v>
      </c>
      <c r="D24" s="14" t="n">
        <v>1.5</v>
      </c>
      <c r="E24" s="11" t="n">
        <f aca="false">C24*D24</f>
        <v>1.5</v>
      </c>
      <c r="F24" s="5" t="s">
        <v>26</v>
      </c>
      <c r="G24" s="5"/>
    </row>
    <row r="25" customFormat="false" ht="15" hidden="false" customHeight="false" outlineLevel="0" collapsed="false">
      <c r="A25" s="9" t="s">
        <v>56</v>
      </c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3" t="s">
        <v>57</v>
      </c>
      <c r="B26" s="3" t="s">
        <v>58</v>
      </c>
      <c r="C26" s="7" t="n">
        <v>75</v>
      </c>
      <c r="D26" s="15" t="n">
        <f aca="false">$B$6/1000</f>
        <v>0.025</v>
      </c>
      <c r="E26" s="11" t="n">
        <f aca="false">C26*D26</f>
        <v>1.875</v>
      </c>
      <c r="F26" s="5" t="s">
        <v>59</v>
      </c>
      <c r="G26" s="5" t="s">
        <v>60</v>
      </c>
    </row>
    <row r="27" customFormat="false" ht="15" hidden="false" customHeight="false" outlineLevel="0" collapsed="false">
      <c r="A27" s="3" t="s">
        <v>61</v>
      </c>
      <c r="B27" s="3" t="s">
        <v>62</v>
      </c>
      <c r="C27" s="7" t="n">
        <v>3</v>
      </c>
      <c r="D27" s="15" t="n">
        <f aca="false">$B$7/1000</f>
        <v>0.035</v>
      </c>
      <c r="E27" s="11" t="n">
        <f aca="false">C27*D27</f>
        <v>0.105</v>
      </c>
      <c r="F27" s="5" t="s">
        <v>59</v>
      </c>
      <c r="G27" s="5" t="s">
        <v>63</v>
      </c>
    </row>
    <row r="28" customFormat="false" ht="15" hidden="false" customHeight="false" outlineLevel="0" collapsed="false">
      <c r="A28" s="9" t="s">
        <v>64</v>
      </c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3" t="s">
        <v>65</v>
      </c>
      <c r="B29" s="3" t="s">
        <v>66</v>
      </c>
      <c r="C29" s="7" t="n">
        <v>0.37</v>
      </c>
      <c r="D29" s="13" t="n">
        <v>3</v>
      </c>
      <c r="E29" s="11" t="n">
        <f aca="false">C29*D29</f>
        <v>1.11</v>
      </c>
      <c r="F29" s="5" t="s">
        <v>26</v>
      </c>
      <c r="G29" s="5" t="s">
        <v>67</v>
      </c>
    </row>
    <row r="30" customFormat="false" ht="15" hidden="false" customHeight="false" outlineLevel="0" collapsed="false">
      <c r="A30" s="3" t="s">
        <v>68</v>
      </c>
      <c r="B30" s="3" t="s">
        <v>69</v>
      </c>
      <c r="C30" s="7" t="n">
        <v>14</v>
      </c>
      <c r="D30" s="13" t="n">
        <v>0.09</v>
      </c>
      <c r="E30" s="11" t="n">
        <f aca="false">C30*D30</f>
        <v>1.26</v>
      </c>
      <c r="F30" s="5" t="s">
        <v>26</v>
      </c>
      <c r="G30" s="5" t="s">
        <v>70</v>
      </c>
    </row>
    <row r="31" customFormat="false" ht="15" hidden="false" customHeight="false" outlineLevel="0" collapsed="false">
      <c r="A31" s="3" t="s">
        <v>71</v>
      </c>
      <c r="B31" s="3" t="s">
        <v>72</v>
      </c>
      <c r="C31" s="7" t="n">
        <v>4</v>
      </c>
      <c r="D31" s="13" t="n">
        <v>0.1</v>
      </c>
      <c r="E31" s="11" t="n">
        <f aca="false">C31*D31</f>
        <v>0.4</v>
      </c>
      <c r="F31" s="5" t="s">
        <v>26</v>
      </c>
      <c r="G31" s="5"/>
    </row>
    <row r="32" customFormat="false" ht="15" hidden="false" customHeight="false" outlineLevel="0" collapsed="false">
      <c r="A32" s="3" t="s">
        <v>73</v>
      </c>
      <c r="B32" s="3" t="s">
        <v>74</v>
      </c>
      <c r="C32" s="7" t="n">
        <v>4</v>
      </c>
      <c r="D32" s="13" t="n">
        <v>0.7</v>
      </c>
      <c r="E32" s="11" t="n">
        <f aca="false">C32*D32</f>
        <v>2.8</v>
      </c>
      <c r="F32" s="5" t="s">
        <v>26</v>
      </c>
      <c r="G32" s="5"/>
    </row>
    <row r="33" customFormat="false" ht="15" hidden="false" customHeight="false" outlineLevel="0" collapsed="false">
      <c r="A33" s="3" t="s">
        <v>75</v>
      </c>
      <c r="B33" s="3" t="s">
        <v>76</v>
      </c>
      <c r="C33" s="7" t="n">
        <v>6</v>
      </c>
      <c r="D33" s="13" t="n">
        <v>0.1</v>
      </c>
      <c r="E33" s="11" t="n">
        <f aca="false">C33*D33</f>
        <v>0.6</v>
      </c>
      <c r="F33" s="5" t="s">
        <v>26</v>
      </c>
      <c r="G33" s="5"/>
    </row>
    <row r="34" customFormat="false" ht="15" hidden="false" customHeight="false" outlineLevel="0" collapsed="false">
      <c r="A34" s="3" t="s">
        <v>77</v>
      </c>
      <c r="B34" s="3" t="s">
        <v>78</v>
      </c>
      <c r="C34" s="7" t="n">
        <v>4</v>
      </c>
      <c r="D34" s="13" t="n">
        <v>0.06</v>
      </c>
      <c r="E34" s="11" t="n">
        <f aca="false">C34*D34</f>
        <v>0.24</v>
      </c>
      <c r="F34" s="5" t="s">
        <v>26</v>
      </c>
      <c r="G34" s="5"/>
    </row>
    <row r="35" customFormat="false" ht="15" hidden="false" customHeight="false" outlineLevel="0" collapsed="false">
      <c r="A35" s="3" t="s">
        <v>79</v>
      </c>
      <c r="B35" s="3" t="s">
        <v>80</v>
      </c>
      <c r="C35" s="7" t="n">
        <v>2</v>
      </c>
      <c r="D35" s="13" t="n">
        <v>0.06</v>
      </c>
      <c r="E35" s="11" t="n">
        <f aca="false">C35*D35</f>
        <v>0.12</v>
      </c>
      <c r="F35" s="5" t="s">
        <v>26</v>
      </c>
      <c r="G35" s="5" t="s">
        <v>81</v>
      </c>
    </row>
    <row r="36" customFormat="false" ht="15" hidden="false" customHeight="false" outlineLevel="0" collapsed="false">
      <c r="A36" s="3" t="s">
        <v>82</v>
      </c>
      <c r="B36" s="3" t="s">
        <v>83</v>
      </c>
      <c r="C36" s="7" t="n">
        <v>4</v>
      </c>
      <c r="D36" s="13" t="n">
        <v>0.06</v>
      </c>
      <c r="E36" s="11" t="n">
        <f aca="false">C36*D36</f>
        <v>0.24</v>
      </c>
      <c r="F36" s="5" t="s">
        <v>26</v>
      </c>
      <c r="G36" s="5"/>
    </row>
    <row r="37" customFormat="false" ht="15" hidden="false" customHeight="false" outlineLevel="0" collapsed="false">
      <c r="A37" s="3" t="s">
        <v>84</v>
      </c>
      <c r="B37" s="3" t="s">
        <v>85</v>
      </c>
      <c r="C37" s="7" t="n">
        <v>1</v>
      </c>
      <c r="D37" s="13" t="n">
        <v>1</v>
      </c>
      <c r="E37" s="11" t="n">
        <f aca="false">C37*D37</f>
        <v>1</v>
      </c>
      <c r="F37" s="5" t="s">
        <v>26</v>
      </c>
      <c r="G37" s="5" t="s">
        <v>86</v>
      </c>
    </row>
    <row r="39" customFormat="false" ht="15" hidden="false" customHeight="false" outlineLevel="0" collapsed="false">
      <c r="A39" s="3" t="s">
        <v>87</v>
      </c>
      <c r="E39" s="11" t="n">
        <f aca="false">SUM(E11:E24)</f>
        <v>80.66558</v>
      </c>
    </row>
    <row r="40" customFormat="false" ht="15" hidden="false" customHeight="false" outlineLevel="0" collapsed="false">
      <c r="A40" s="3" t="s">
        <v>88</v>
      </c>
      <c r="E40" s="11" t="n">
        <f aca="false">SUM(E26:E27)</f>
        <v>1.98</v>
      </c>
    </row>
    <row r="41" customFormat="false" ht="15" hidden="false" customHeight="false" outlineLevel="0" collapsed="false">
      <c r="A41" s="3" t="s">
        <v>89</v>
      </c>
      <c r="E41" s="11" t="n">
        <f aca="false">SUM(E29:E37)</f>
        <v>7.77</v>
      </c>
    </row>
    <row r="42" customFormat="false" ht="15" hidden="false" customHeight="false" outlineLevel="0" collapsed="false">
      <c r="A42" s="16" t="s">
        <v>90</v>
      </c>
      <c r="E42" s="17" t="n">
        <f aca="false">E39+E40+E41</f>
        <v>90.41558</v>
      </c>
    </row>
    <row r="44" customFormat="false" ht="15" hidden="false" customHeight="false" outlineLevel="0" collapsed="false">
      <c r="A44" s="3" t="s">
        <v>91</v>
      </c>
      <c r="E44" s="18" t="n">
        <v>2</v>
      </c>
      <c r="G44" s="5" t="s">
        <v>92</v>
      </c>
    </row>
    <row r="45" customFormat="false" ht="15" hidden="false" customHeight="false" outlineLevel="0" collapsed="false">
      <c r="A45" s="3" t="s">
        <v>93</v>
      </c>
      <c r="E45" s="13" t="n">
        <v>0</v>
      </c>
      <c r="G45" s="5" t="s">
        <v>94</v>
      </c>
    </row>
    <row r="46" customFormat="false" ht="15" hidden="false" customHeight="false" outlineLevel="0" collapsed="false">
      <c r="A46" s="3" t="s">
        <v>95</v>
      </c>
      <c r="E46" s="6" t="n">
        <v>0.15</v>
      </c>
      <c r="G46" s="5" t="s">
        <v>96</v>
      </c>
    </row>
    <row r="47" customFormat="false" ht="15" hidden="false" customHeight="false" outlineLevel="0" collapsed="false">
      <c r="A47" s="16" t="s">
        <v>97</v>
      </c>
      <c r="E47" s="17" t="n">
        <f aca="false">E42+E44*E45+E46*(E40+E41)</f>
        <v>91.87808</v>
      </c>
    </row>
    <row r="49" customFormat="false" ht="15" hidden="false" customHeight="false" outlineLevel="0" collapsed="false">
      <c r="A49" s="3" t="s">
        <v>98</v>
      </c>
      <c r="E49" s="19" t="n">
        <f aca="false">IF(E42=0,0,E39/E42)</f>
        <v>0.892164602604994</v>
      </c>
    </row>
    <row r="50" customFormat="false" ht="15" hidden="false" customHeight="false" outlineLevel="0" collapsed="false">
      <c r="A50" s="3" t="s">
        <v>99</v>
      </c>
      <c r="E50" s="19" t="n">
        <f aca="false">IF(E42=0,0,SUMIF(F11:F37,"Sourced",E11:E37)/E42)</f>
        <v>0.429633698086104</v>
      </c>
    </row>
    <row r="52" customFormat="false" ht="15" hidden="false" customHeight="false" outlineLevel="0" collapsed="false">
      <c r="A52" s="2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2026-10-09T13:34:08Z</dcterms:created>
  <dc:creator>openpyxl</dc:creator>
  <dc:description/>
  <dc:language>en-US</dc:language>
  <cp:lastModifiedBy/>
  <dcterms:modified xsi:type="dcterms:W3CDTF">2026-10-09T13:34:08Z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